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55" windowWidth="28665" windowHeight="15045" tabRatio="888"/>
  </bookViews>
  <sheets>
    <sheet name="подуш норм январь 2018 год  (2" sheetId="79" r:id="rId1"/>
  </sheets>
  <definedNames>
    <definedName name="_xlnm.Print_Titles" localSheetId="0">'подуш норм январь 2018 год  (2'!$D:$D,'подуш норм январь 2018 год  (2'!$6:$6</definedName>
    <definedName name="_xlnm.Print_Area" localSheetId="0">'подуш норм январь 2018 год  (2'!$B$1:$Q$42</definedName>
  </definedNames>
  <calcPr calcId="145621"/>
</workbook>
</file>

<file path=xl/calcChain.xml><?xml version="1.0" encoding="utf-8"?>
<calcChain xmlns="http://schemas.openxmlformats.org/spreadsheetml/2006/main">
  <c r="E49" i="79"/>
  <c r="E51" l="1"/>
  <c r="E43" s="1"/>
  <c r="E42"/>
  <c r="E52" s="1"/>
  <c r="E55" l="1"/>
  <c r="E46" s="1"/>
  <c r="F40" l="1"/>
  <c r="F36"/>
  <c r="F32"/>
  <c r="F28"/>
  <c r="F24"/>
  <c r="F20"/>
  <c r="F16"/>
  <c r="F39"/>
  <c r="F35"/>
  <c r="F31"/>
  <c r="F27"/>
  <c r="F23"/>
  <c r="F19"/>
  <c r="F15"/>
  <c r="F14"/>
  <c r="F13"/>
  <c r="F11"/>
  <c r="F10"/>
  <c r="F9"/>
  <c r="F34"/>
  <c r="F26"/>
  <c r="F18"/>
  <c r="F12"/>
  <c r="F41"/>
  <c r="F33"/>
  <c r="F25"/>
  <c r="F17"/>
  <c r="F8"/>
  <c r="F38"/>
  <c r="F30"/>
  <c r="F22"/>
  <c r="F7"/>
  <c r="F37"/>
  <c r="F29"/>
  <c r="F21"/>
  <c r="H21" l="1"/>
  <c r="I21" s="1"/>
  <c r="H22"/>
  <c r="I22" s="1"/>
  <c r="H17"/>
  <c r="I17" s="1"/>
  <c r="H12"/>
  <c r="I12" s="1"/>
  <c r="H9"/>
  <c r="I9" s="1"/>
  <c r="H14"/>
  <c r="I14" s="1"/>
  <c r="H27"/>
  <c r="I27" s="1"/>
  <c r="H16"/>
  <c r="I16" s="1"/>
  <c r="H32"/>
  <c r="I32" s="1"/>
  <c r="H29"/>
  <c r="I29" s="1"/>
  <c r="H30"/>
  <c r="I30" s="1"/>
  <c r="H25"/>
  <c r="I25" s="1"/>
  <c r="H18"/>
  <c r="I18" s="1"/>
  <c r="H10"/>
  <c r="I10" s="1"/>
  <c r="H15"/>
  <c r="I15" s="1"/>
  <c r="H31"/>
  <c r="I31" s="1"/>
  <c r="H20"/>
  <c r="I20" s="1"/>
  <c r="H36"/>
  <c r="I36" s="1"/>
  <c r="H37"/>
  <c r="I37" s="1"/>
  <c r="H38"/>
  <c r="I38" s="1"/>
  <c r="H33"/>
  <c r="I33" s="1"/>
  <c r="H26"/>
  <c r="I26" s="1"/>
  <c r="H11"/>
  <c r="I11" s="1"/>
  <c r="H19"/>
  <c r="I19" s="1"/>
  <c r="H35"/>
  <c r="I35" s="1"/>
  <c r="H24"/>
  <c r="I24" s="1"/>
  <c r="H40"/>
  <c r="I40" s="1"/>
  <c r="H7"/>
  <c r="I7" s="1"/>
  <c r="H8"/>
  <c r="I8" s="1"/>
  <c r="H41"/>
  <c r="I41" s="1"/>
  <c r="H34"/>
  <c r="I34" s="1"/>
  <c r="H13"/>
  <c r="I13" s="1"/>
  <c r="H23"/>
  <c r="I23" s="1"/>
  <c r="H39"/>
  <c r="I39" s="1"/>
  <c r="H28"/>
  <c r="I28" s="1"/>
  <c r="I42" l="1"/>
  <c r="E44" s="1"/>
  <c r="J30" s="1"/>
  <c r="J38"/>
  <c r="J18"/>
  <c r="J37"/>
  <c r="J29"/>
  <c r="J21"/>
  <c r="J17"/>
  <c r="J24"/>
  <c r="J16"/>
  <c r="J13"/>
  <c r="J31"/>
  <c r="J23"/>
  <c r="J11"/>
  <c r="J36"/>
  <c r="J20"/>
  <c r="J14"/>
  <c r="J27"/>
  <c r="J19"/>
  <c r="J10"/>
  <c r="J22" l="1"/>
  <c r="L22" s="1"/>
  <c r="M22" s="1"/>
  <c r="J34"/>
  <c r="J12"/>
  <c r="J9"/>
  <c r="L9" s="1"/>
  <c r="M9" s="1"/>
  <c r="J39"/>
  <c r="K39" s="1"/>
  <c r="J40"/>
  <c r="L40" s="1"/>
  <c r="M40" s="1"/>
  <c r="J33"/>
  <c r="J26"/>
  <c r="K26" s="1"/>
  <c r="J8"/>
  <c r="K8" s="1"/>
  <c r="J35"/>
  <c r="K35" s="1"/>
  <c r="J28"/>
  <c r="L28" s="1"/>
  <c r="M28" s="1"/>
  <c r="J15"/>
  <c r="K15" s="1"/>
  <c r="J7"/>
  <c r="L7" s="1"/>
  <c r="J32"/>
  <c r="K32" s="1"/>
  <c r="J25"/>
  <c r="L25" s="1"/>
  <c r="M25" s="1"/>
  <c r="J41"/>
  <c r="L41" s="1"/>
  <c r="M41" s="1"/>
  <c r="L8"/>
  <c r="M8" s="1"/>
  <c r="L30"/>
  <c r="M30" s="1"/>
  <c r="K30"/>
  <c r="L10"/>
  <c r="M10" s="1"/>
  <c r="K10"/>
  <c r="L12"/>
  <c r="M12" s="1"/>
  <c r="K12"/>
  <c r="L36"/>
  <c r="M36" s="1"/>
  <c r="K36"/>
  <c r="L23"/>
  <c r="M23" s="1"/>
  <c r="K23"/>
  <c r="L13"/>
  <c r="M13" s="1"/>
  <c r="K13"/>
  <c r="K40"/>
  <c r="L29"/>
  <c r="M29" s="1"/>
  <c r="K29"/>
  <c r="L18"/>
  <c r="M18" s="1"/>
  <c r="K18"/>
  <c r="L34"/>
  <c r="M34" s="1"/>
  <c r="K34"/>
  <c r="L19"/>
  <c r="M19" s="1"/>
  <c r="K19"/>
  <c r="L14"/>
  <c r="M14" s="1"/>
  <c r="K14"/>
  <c r="L31"/>
  <c r="M31" s="1"/>
  <c r="K31"/>
  <c r="L16"/>
  <c r="M16" s="1"/>
  <c r="K16"/>
  <c r="L17"/>
  <c r="M17" s="1"/>
  <c r="K17"/>
  <c r="L33"/>
  <c r="M33" s="1"/>
  <c r="K33"/>
  <c r="L38"/>
  <c r="M38" s="1"/>
  <c r="K38"/>
  <c r="L27"/>
  <c r="M27" s="1"/>
  <c r="K27"/>
  <c r="L20"/>
  <c r="M20" s="1"/>
  <c r="K20"/>
  <c r="L11"/>
  <c r="M11" s="1"/>
  <c r="K11"/>
  <c r="L39"/>
  <c r="M39" s="1"/>
  <c r="L24"/>
  <c r="M24" s="1"/>
  <c r="K24"/>
  <c r="L21"/>
  <c r="M21" s="1"/>
  <c r="K21"/>
  <c r="L37"/>
  <c r="M37" s="1"/>
  <c r="K37"/>
  <c r="L26"/>
  <c r="M26" s="1"/>
  <c r="K22" l="1"/>
  <c r="K9"/>
  <c r="L15"/>
  <c r="M15" s="1"/>
  <c r="L32"/>
  <c r="M32" s="1"/>
  <c r="K7"/>
  <c r="L35"/>
  <c r="M35" s="1"/>
  <c r="N35" s="1"/>
  <c r="O35" s="1"/>
  <c r="P35" s="1"/>
  <c r="K41"/>
  <c r="K25"/>
  <c r="K28"/>
  <c r="N26"/>
  <c r="O26" s="1"/>
  <c r="P26" s="1"/>
  <c r="N39"/>
  <c r="O39" s="1"/>
  <c r="P39" s="1"/>
  <c r="N38"/>
  <c r="O38" s="1"/>
  <c r="P38" s="1"/>
  <c r="N16"/>
  <c r="O16" s="1"/>
  <c r="P16" s="1"/>
  <c r="N19"/>
  <c r="O19" s="1"/>
  <c r="P19" s="1"/>
  <c r="N40"/>
  <c r="O40" s="1"/>
  <c r="P40" s="1"/>
  <c r="N23"/>
  <c r="O23" s="1"/>
  <c r="P23" s="1"/>
  <c r="N30"/>
  <c r="O30" s="1"/>
  <c r="P30" s="1"/>
  <c r="N25"/>
  <c r="O25" s="1"/>
  <c r="P25" s="1"/>
  <c r="M7"/>
  <c r="N28"/>
  <c r="O28" s="1"/>
  <c r="P28" s="1"/>
  <c r="N8"/>
  <c r="O8" s="1"/>
  <c r="P8" s="1"/>
  <c r="N21"/>
  <c r="O21" s="1"/>
  <c r="P21" s="1"/>
  <c r="N20"/>
  <c r="O20" s="1"/>
  <c r="P20" s="1"/>
  <c r="N33"/>
  <c r="O33" s="1"/>
  <c r="P33" s="1"/>
  <c r="N9"/>
  <c r="O9" s="1"/>
  <c r="P9" s="1"/>
  <c r="N18"/>
  <c r="O18" s="1"/>
  <c r="P18" s="1"/>
  <c r="N12"/>
  <c r="O12" s="1"/>
  <c r="P12" s="1"/>
  <c r="N37"/>
  <c r="O37" s="1"/>
  <c r="P37" s="1"/>
  <c r="N24"/>
  <c r="O24" s="1"/>
  <c r="P24" s="1"/>
  <c r="N11"/>
  <c r="O11" s="1"/>
  <c r="P11" s="1"/>
  <c r="N27"/>
  <c r="O27" s="1"/>
  <c r="P27" s="1"/>
  <c r="N22"/>
  <c r="O22" s="1"/>
  <c r="P22" s="1"/>
  <c r="N17"/>
  <c r="O17" s="1"/>
  <c r="P17" s="1"/>
  <c r="N31"/>
  <c r="O31" s="1"/>
  <c r="P31" s="1"/>
  <c r="N14"/>
  <c r="O14" s="1"/>
  <c r="P14" s="1"/>
  <c r="N34"/>
  <c r="O34" s="1"/>
  <c r="P34" s="1"/>
  <c r="N29"/>
  <c r="O29" s="1"/>
  <c r="P29" s="1"/>
  <c r="N13"/>
  <c r="O13" s="1"/>
  <c r="P13" s="1"/>
  <c r="N36"/>
  <c r="O36" s="1"/>
  <c r="P36" s="1"/>
  <c r="N10"/>
  <c r="O10" s="1"/>
  <c r="P10" s="1"/>
  <c r="N41"/>
  <c r="O41" s="1"/>
  <c r="P41" s="1"/>
  <c r="N32"/>
  <c r="O32" s="1"/>
  <c r="P32" s="1"/>
  <c r="N15"/>
  <c r="O15" s="1"/>
  <c r="P15" s="1"/>
  <c r="L42" l="1"/>
  <c r="Q41"/>
  <c r="Q8"/>
  <c r="Q17"/>
  <c r="Q15"/>
  <c r="Q14"/>
  <c r="Q20"/>
  <c r="Q29"/>
  <c r="Q24"/>
  <c r="Q36"/>
  <c r="Q27"/>
  <c r="Q32"/>
  <c r="Q10"/>
  <c r="Q13"/>
  <c r="Q34"/>
  <c r="Q31"/>
  <c r="Q22"/>
  <c r="Q11"/>
  <c r="Q37"/>
  <c r="Q18"/>
  <c r="Q33"/>
  <c r="Q21"/>
  <c r="Q28"/>
  <c r="Q25"/>
  <c r="Q23"/>
  <c r="Q19"/>
  <c r="Q38"/>
  <c r="Q26"/>
  <c r="Q12"/>
  <c r="Q9"/>
  <c r="M42"/>
  <c r="N7"/>
  <c r="Q35"/>
  <c r="Q30"/>
  <c r="Q40"/>
  <c r="Q16"/>
  <c r="Q39"/>
  <c r="O7" l="1"/>
  <c r="N42"/>
  <c r="P7" l="1"/>
  <c r="O42"/>
  <c r="P42" l="1"/>
  <c r="Q7"/>
  <c r="Q42" l="1"/>
</calcChain>
</file>

<file path=xl/sharedStrings.xml><?xml version="1.0" encoding="utf-8"?>
<sst xmlns="http://schemas.openxmlformats.org/spreadsheetml/2006/main" count="70" uniqueCount="68">
  <si>
    <t>Наименование МО</t>
  </si>
  <si>
    <t>ИТОГО</t>
  </si>
  <si>
    <t>Базовый подушевой норматив</t>
  </si>
  <si>
    <t>ГБУЗ КО "ЦРБ Жиздринского района"</t>
  </si>
  <si>
    <t>ГБУЗ КО "ЦРБ Мещовского района"</t>
  </si>
  <si>
    <t>ГБУЗ КО "ЦРБ Спас-Деменского района"</t>
  </si>
  <si>
    <t>ГБУЗ КО "ЦРБ Сухиничского района"</t>
  </si>
  <si>
    <t>ГБУЗ КО "ЦРБ Дзержинского района"</t>
  </si>
  <si>
    <t>ГБУЗ КО "ЦРБ Козельского района"</t>
  </si>
  <si>
    <t>ГБУЗ КО "ЦРБ Малоярославецкого района"</t>
  </si>
  <si>
    <t>ГБУЗ КО "ЦРБ Юхновского района"</t>
  </si>
  <si>
    <t>Коэффициент поправочный</t>
  </si>
  <si>
    <t>ГБУЗ КО "Калужская областная клиническая больница"</t>
  </si>
  <si>
    <t>Дифференцированный подушевой норматив</t>
  </si>
  <si>
    <t>№ группы</t>
  </si>
  <si>
    <t>Группа 1</t>
  </si>
  <si>
    <t>Группа 2</t>
  </si>
  <si>
    <t>Группа 3</t>
  </si>
  <si>
    <t>Группа 4</t>
  </si>
  <si>
    <t>Коэффициенты половозрастных затрат</t>
  </si>
  <si>
    <t>Доход по подушевому нормативу</t>
  </si>
  <si>
    <t>НАСЕЛЕНИЕ</t>
  </si>
  <si>
    <t>Подушевой норматив</t>
  </si>
  <si>
    <t>№ п/п</t>
  </si>
  <si>
    <t>ЯНВАРЬ  База для расчета подуш.</t>
  </si>
  <si>
    <t>Доход на год для распределения по подушевому нормативу</t>
  </si>
  <si>
    <t>Услуги на год</t>
  </si>
  <si>
    <t>Поликлиника+услуги</t>
  </si>
  <si>
    <t>к Соглашению</t>
  </si>
  <si>
    <t>ГБУЗ КО "Калужская городская больница №5"</t>
  </si>
  <si>
    <t>ГБУЗ КО "Городская поликлиника"</t>
  </si>
  <si>
    <t>ГБУЗ КО "Калужская городская больница №4 им. Хлюстина Антона Семеновича"</t>
  </si>
  <si>
    <t>УЗ "Медико-санитарная часть №1"</t>
  </si>
  <si>
    <t>НУЗ "Отделенческая больница им. К.Э. Циолковского на станции Калуга ОАО "РЖД"</t>
  </si>
  <si>
    <t>ФКУЗ  "Медико-санитарная часть УВД по Калужской области"</t>
  </si>
  <si>
    <t>ГУЗ "Медико-санитарная часть №2 г. Калуги"</t>
  </si>
  <si>
    <t>ГБУЗ КО "ЦРБ Износковского района"</t>
  </si>
  <si>
    <t>ГБУЗ КО "ЦРБ Ульяновского  района"</t>
  </si>
  <si>
    <t>ГБУЗ КО "ЦРБ Барятинского района"</t>
  </si>
  <si>
    <t>ГБУЗ КО "ЦРБ Куйбышевского района"</t>
  </si>
  <si>
    <t>ГБУЗ КО "ЦРБ Думиничского района"</t>
  </si>
  <si>
    <t>ГБУЗ КО "ЦРБ "Медынского район"</t>
  </si>
  <si>
    <t>ГБУЗ КО "ЦРБ Мосальского района"</t>
  </si>
  <si>
    <t>ГБУЗ КО "ЦРБ Перемышльского района"</t>
  </si>
  <si>
    <t>ГБУЗ КО "ЦРБ Бабынинского района"</t>
  </si>
  <si>
    <t>ГБУЗ КО "ЦРБ Хвастовического района"</t>
  </si>
  <si>
    <t>ГБУЗ КО "ЦРБ Кировского района"</t>
  </si>
  <si>
    <t>ГБУЗ КО "ЦРБ Ферзиковского района"</t>
  </si>
  <si>
    <t>ГБУЗ КО "ЦРБ Тарусского  района"</t>
  </si>
  <si>
    <t>ГБУЗ КО "Городская поликлиника ГП "Город Кременки"</t>
  </si>
  <si>
    <t>ГБУЗ КО "ЦРБ Людиновского района"</t>
  </si>
  <si>
    <t>ФГБУЗ "Клиническая больница №8 ФМБА России"</t>
  </si>
  <si>
    <t>ГБУЗ КО "ЦРБ Жуковского района"</t>
  </si>
  <si>
    <t>Группа 5</t>
  </si>
  <si>
    <t>ГБУЗ КО "ЦРБ Боровского района"</t>
  </si>
  <si>
    <t>ГБУЗ КО "Детская городская больница"</t>
  </si>
  <si>
    <t>Сумма финансового обеспечения на январь 2019 г.</t>
  </si>
  <si>
    <t>Тариф на оплату медицинской помощи, оказанной застрахованному лицу (на основе подушевого норматива) на 01.01.2019 г.</t>
  </si>
  <si>
    <t xml:space="preserve">Финансовое обеспечение на январь  2019 года по подушевому нормативу - с учетом поправочного коэффициента </t>
  </si>
  <si>
    <t>Дифференцированные подушевые нормативы (тарифы) для оплаты амбулаторно-поликлинической помощи, оказанной медицинскими организациями, имеющими прикрепленное население на 01.01.2019 г. (руб.)</t>
  </si>
  <si>
    <t>Приложение №2</t>
  </si>
  <si>
    <t>Финансовое обеспечение на I квартал  2019 года по подушевому нормативу</t>
  </si>
  <si>
    <t>Финансовое обеспечение на II квартал  2019 года по подушевому нормативу</t>
  </si>
  <si>
    <t>Финансовое обеспечение на III квартал  2019 года по подушевому нормативу</t>
  </si>
  <si>
    <t>Финансовое обеспечение на  2019 год по подушевому норматив</t>
  </si>
  <si>
    <t>Население на 01.01.2019 г. (чел.)</t>
  </si>
  <si>
    <t>Финансовое обеспечение на IV квартал  2019 года по подушевому нормативу</t>
  </si>
  <si>
    <t>от 16 января 2019 г.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</si>
</sst>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00"/>
    <numFmt numFmtId="165" formatCode="#,##0.00000"/>
    <numFmt numFmtId="166" formatCode="#,##0.0"/>
    <numFmt numFmtId="167" formatCode="#,##0.00&quot;р.&quot;"/>
    <numFmt numFmtId="168" formatCode="#,##0.0000"/>
    <numFmt numFmtId="169" formatCode="###,\ ###,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8" fillId="2" borderId="0" xfId="0" applyFont="1" applyFill="1"/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166" fontId="1" fillId="0" borderId="0" xfId="0" applyNumberFormat="1" applyFont="1" applyFill="1"/>
    <xf numFmtId="164" fontId="1" fillId="0" borderId="0" xfId="0" applyNumberFormat="1" applyFont="1" applyFill="1"/>
    <xf numFmtId="167" fontId="3" fillId="0" borderId="0" xfId="0" applyNumberFormat="1" applyFont="1" applyFill="1"/>
    <xf numFmtId="169" fontId="0" fillId="0" borderId="1" xfId="0" applyNumberFormat="1" applyFill="1" applyBorder="1"/>
    <xf numFmtId="167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168" fontId="1" fillId="0" borderId="1" xfId="0" applyNumberFormat="1" applyFont="1" applyFill="1" applyBorder="1"/>
    <xf numFmtId="165" fontId="1" fillId="0" borderId="1" xfId="0" applyNumberFormat="1" applyFont="1" applyFill="1" applyBorder="1"/>
    <xf numFmtId="4" fontId="3" fillId="0" borderId="1" xfId="0" applyNumberFormat="1" applyFont="1" applyFill="1" applyBorder="1"/>
    <xf numFmtId="165" fontId="3" fillId="0" borderId="1" xfId="0" applyNumberFormat="1" applyFont="1" applyFill="1" applyBorder="1"/>
    <xf numFmtId="0" fontId="7" fillId="0" borderId="0" xfId="0" applyFont="1" applyFill="1"/>
    <xf numFmtId="0" fontId="9" fillId="0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3" fillId="2" borderId="1" xfId="0" applyNumberFormat="1" applyFont="1" applyFill="1" applyBorder="1"/>
    <xf numFmtId="0" fontId="1" fillId="2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4" fontId="1" fillId="0" borderId="4" xfId="0" applyNumberFormat="1" applyFont="1" applyFill="1" applyBorder="1"/>
    <xf numFmtId="3" fontId="1" fillId="0" borderId="6" xfId="0" applyNumberFormat="1" applyFont="1" applyFill="1" applyBorder="1"/>
    <xf numFmtId="0" fontId="1" fillId="2" borderId="5" xfId="0" applyFont="1" applyFill="1" applyBorder="1" applyAlignment="1">
      <alignment horizontal="center"/>
    </xf>
    <xf numFmtId="4" fontId="1" fillId="0" borderId="6" xfId="0" applyNumberFormat="1" applyFont="1" applyFill="1" applyBorder="1"/>
    <xf numFmtId="164" fontId="4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3" fontId="1" fillId="3" borderId="0" xfId="0" applyNumberFormat="1" applyFont="1" applyFill="1"/>
    <xf numFmtId="43" fontId="1" fillId="0" borderId="0" xfId="1" applyFont="1" applyFill="1"/>
    <xf numFmtId="0" fontId="11" fillId="0" borderId="1" xfId="0" applyFont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Q56"/>
  <sheetViews>
    <sheetView tabSelected="1" view="pageBreakPreview" zoomScale="60" zoomScaleNormal="100" workbookViewId="0">
      <pane xSplit="4" ySplit="6" topLeftCell="E7" activePane="bottomRight" state="frozen"/>
      <selection activeCell="O56" sqref="O56"/>
      <selection pane="topRight" activeCell="O56" sqref="O56"/>
      <selection pane="bottomLeft" activeCell="O56" sqref="O56"/>
      <selection pane="bottomRight" activeCell="L6" sqref="L6"/>
    </sheetView>
  </sheetViews>
  <sheetFormatPr defaultRowHeight="15"/>
  <cols>
    <col min="1" max="1" width="4.140625" style="1" customWidth="1"/>
    <col min="2" max="2" width="8.42578125" style="1" customWidth="1"/>
    <col min="3" max="3" width="10.42578125" style="3" customWidth="1"/>
    <col min="4" max="4" width="46.42578125" style="3" customWidth="1"/>
    <col min="5" max="5" width="11.5703125" style="12" customWidth="1"/>
    <col min="6" max="6" width="15" style="20" customWidth="1"/>
    <col min="7" max="7" width="14.5703125" style="16" customWidth="1"/>
    <col min="8" max="8" width="14.140625" style="20" customWidth="1"/>
    <col min="9" max="9" width="15.85546875" style="21" customWidth="1"/>
    <col min="10" max="10" width="12.28515625" style="21" customWidth="1"/>
    <col min="11" max="11" width="17.42578125" style="22" customWidth="1"/>
    <col min="12" max="13" width="17" style="21" customWidth="1"/>
    <col min="14" max="14" width="16.5703125" style="21" customWidth="1"/>
    <col min="15" max="16" width="17.140625" style="21" customWidth="1"/>
    <col min="17" max="17" width="18.140625" style="20" customWidth="1"/>
    <col min="18" max="16384" width="9.140625" style="1"/>
  </cols>
  <sheetData>
    <row r="1" spans="1:17" ht="20.25" customHeight="1">
      <c r="P1" s="34" t="s">
        <v>60</v>
      </c>
    </row>
    <row r="2" spans="1:17" ht="16.5">
      <c r="N2" s="35"/>
      <c r="O2" s="35"/>
      <c r="P2" s="34" t="s">
        <v>28</v>
      </c>
    </row>
    <row r="3" spans="1:17" ht="16.5" customHeight="1">
      <c r="N3" s="34"/>
      <c r="O3" s="35"/>
      <c r="P3" s="34" t="s">
        <v>67</v>
      </c>
    </row>
    <row r="4" spans="1:17" ht="15" customHeight="1">
      <c r="D4" s="51" t="s">
        <v>59</v>
      </c>
      <c r="E4" s="51"/>
      <c r="F4" s="51"/>
      <c r="G4" s="51"/>
      <c r="H4" s="51"/>
      <c r="I4" s="51"/>
      <c r="L4" s="6"/>
      <c r="N4" s="34"/>
    </row>
    <row r="5" spans="1:17" ht="37.5" customHeight="1">
      <c r="D5" s="52"/>
      <c r="E5" s="52"/>
      <c r="F5" s="52"/>
      <c r="G5" s="52"/>
      <c r="H5" s="52"/>
      <c r="I5" s="52"/>
      <c r="J5" s="23"/>
      <c r="K5" s="24"/>
      <c r="L5" s="23"/>
      <c r="M5" s="23"/>
    </row>
    <row r="6" spans="1:17" s="2" customFormat="1" ht="107.25" customHeight="1">
      <c r="A6" s="36"/>
      <c r="B6" s="8" t="s">
        <v>23</v>
      </c>
      <c r="C6" s="7" t="s">
        <v>14</v>
      </c>
      <c r="D6" s="5" t="s">
        <v>0</v>
      </c>
      <c r="E6" s="13" t="s">
        <v>65</v>
      </c>
      <c r="F6" s="25" t="s">
        <v>2</v>
      </c>
      <c r="G6" s="45" t="s">
        <v>19</v>
      </c>
      <c r="H6" s="27" t="s">
        <v>13</v>
      </c>
      <c r="I6" s="25" t="s">
        <v>56</v>
      </c>
      <c r="J6" s="26" t="s">
        <v>11</v>
      </c>
      <c r="K6" s="28" t="s">
        <v>57</v>
      </c>
      <c r="L6" s="25" t="s">
        <v>58</v>
      </c>
      <c r="M6" s="25" t="s">
        <v>61</v>
      </c>
      <c r="N6" s="25" t="s">
        <v>62</v>
      </c>
      <c r="O6" s="25" t="s">
        <v>63</v>
      </c>
      <c r="P6" s="25" t="s">
        <v>66</v>
      </c>
      <c r="Q6" s="25" t="s">
        <v>64</v>
      </c>
    </row>
    <row r="7" spans="1:17" ht="26.25">
      <c r="A7" s="37"/>
      <c r="B7" s="43">
        <v>1</v>
      </c>
      <c r="C7" s="50" t="s">
        <v>15</v>
      </c>
      <c r="D7" s="47" t="s">
        <v>12</v>
      </c>
      <c r="E7" s="42">
        <v>5208</v>
      </c>
      <c r="F7" s="29">
        <f>$E$46</f>
        <v>105.09794328479859</v>
      </c>
      <c r="G7" s="46">
        <v>0.75800000000000001</v>
      </c>
      <c r="H7" s="44">
        <f>G7*F7</f>
        <v>79.66424100987733</v>
      </c>
      <c r="I7" s="29">
        <f t="shared" ref="I7:I41" si="0">H7*E7</f>
        <v>414891.36717944115</v>
      </c>
      <c r="J7" s="30">
        <f>$E$44</f>
        <v>1.0216845249779059</v>
      </c>
      <c r="K7" s="31">
        <f>F7*G7*J7</f>
        <v>81.39172223390193</v>
      </c>
      <c r="L7" s="29">
        <f>J7*I7</f>
        <v>423888.08939416124</v>
      </c>
      <c r="M7" s="29">
        <f>L7*3</f>
        <v>1271664.2681824837</v>
      </c>
      <c r="N7" s="29">
        <f>M7</f>
        <v>1271664.2681824837</v>
      </c>
      <c r="O7" s="29">
        <f>N7</f>
        <v>1271664.2681824837</v>
      </c>
      <c r="P7" s="29">
        <f>O7</f>
        <v>1271664.2681824837</v>
      </c>
      <c r="Q7" s="29">
        <f>M7+N7+O7+P7</f>
        <v>5086657.0727299349</v>
      </c>
    </row>
    <row r="8" spans="1:17">
      <c r="A8" s="37"/>
      <c r="B8" s="43">
        <v>2</v>
      </c>
      <c r="C8" s="50"/>
      <c r="D8" s="47" t="s">
        <v>29</v>
      </c>
      <c r="E8" s="42">
        <v>91811</v>
      </c>
      <c r="F8" s="29">
        <f>$E$46</f>
        <v>105.09794328479859</v>
      </c>
      <c r="G8" s="46">
        <v>0.75800000000000001</v>
      </c>
      <c r="H8" s="44">
        <f t="shared" ref="H8:H41" si="1">G8*F8</f>
        <v>79.66424100987733</v>
      </c>
      <c r="I8" s="29">
        <f t="shared" si="0"/>
        <v>7314053.6313578477</v>
      </c>
      <c r="J8" s="30">
        <f t="shared" ref="J8:J41" si="2">$E$44</f>
        <v>1.0216845249779059</v>
      </c>
      <c r="K8" s="31">
        <f t="shared" ref="K8:K41" si="3">F8*G8*J8</f>
        <v>81.39172223390193</v>
      </c>
      <c r="L8" s="29">
        <f t="shared" ref="L8:L41" si="4">J8*I8</f>
        <v>7472655.4100167695</v>
      </c>
      <c r="M8" s="29">
        <f t="shared" ref="M8:M41" si="5">L8*3</f>
        <v>22417966.23005031</v>
      </c>
      <c r="N8" s="29">
        <f t="shared" ref="N8:P41" si="6">M8</f>
        <v>22417966.23005031</v>
      </c>
      <c r="O8" s="29">
        <f t="shared" si="6"/>
        <v>22417966.23005031</v>
      </c>
      <c r="P8" s="29">
        <f t="shared" si="6"/>
        <v>22417966.23005031</v>
      </c>
      <c r="Q8" s="29">
        <f t="shared" ref="Q8:Q41" si="7">M8+N8+O8+P8</f>
        <v>89671864.920201242</v>
      </c>
    </row>
    <row r="9" spans="1:17">
      <c r="A9" s="37"/>
      <c r="B9" s="43">
        <v>3</v>
      </c>
      <c r="C9" s="50"/>
      <c r="D9" s="47" t="s">
        <v>30</v>
      </c>
      <c r="E9" s="42">
        <v>70200</v>
      </c>
      <c r="F9" s="29">
        <f>$E$46</f>
        <v>105.09794328479859</v>
      </c>
      <c r="G9" s="46">
        <v>0.75800000000000001</v>
      </c>
      <c r="H9" s="44">
        <f t="shared" si="1"/>
        <v>79.66424100987733</v>
      </c>
      <c r="I9" s="29">
        <f t="shared" si="0"/>
        <v>5592429.7188933883</v>
      </c>
      <c r="J9" s="30">
        <f t="shared" si="2"/>
        <v>1.0216845249779059</v>
      </c>
      <c r="K9" s="31">
        <f t="shared" si="3"/>
        <v>81.39172223390193</v>
      </c>
      <c r="L9" s="29">
        <f t="shared" si="4"/>
        <v>5713698.9008199153</v>
      </c>
      <c r="M9" s="29">
        <f t="shared" si="5"/>
        <v>17141096.702459745</v>
      </c>
      <c r="N9" s="29">
        <f t="shared" si="6"/>
        <v>17141096.702459745</v>
      </c>
      <c r="O9" s="29">
        <f t="shared" si="6"/>
        <v>17141096.702459745</v>
      </c>
      <c r="P9" s="29">
        <f t="shared" si="6"/>
        <v>17141096.702459745</v>
      </c>
      <c r="Q9" s="29">
        <f t="shared" si="7"/>
        <v>68564386.80983898</v>
      </c>
    </row>
    <row r="10" spans="1:17" ht="26.25">
      <c r="A10" s="37"/>
      <c r="B10" s="43">
        <v>4</v>
      </c>
      <c r="C10" s="50"/>
      <c r="D10" s="47" t="s">
        <v>31</v>
      </c>
      <c r="E10" s="42">
        <v>113636</v>
      </c>
      <c r="F10" s="29">
        <f>$E$46</f>
        <v>105.09794328479859</v>
      </c>
      <c r="G10" s="46">
        <v>0.75800000000000001</v>
      </c>
      <c r="H10" s="44">
        <f t="shared" si="1"/>
        <v>79.66424100987733</v>
      </c>
      <c r="I10" s="29">
        <f t="shared" si="0"/>
        <v>9052725.6913984194</v>
      </c>
      <c r="J10" s="30">
        <f t="shared" si="2"/>
        <v>1.0216845249779059</v>
      </c>
      <c r="K10" s="31">
        <f t="shared" si="3"/>
        <v>81.39172223390193</v>
      </c>
      <c r="L10" s="29">
        <f t="shared" si="4"/>
        <v>9249029.7477716785</v>
      </c>
      <c r="M10" s="29">
        <f t="shared" si="5"/>
        <v>27747089.243315034</v>
      </c>
      <c r="N10" s="29">
        <f t="shared" si="6"/>
        <v>27747089.243315034</v>
      </c>
      <c r="O10" s="29">
        <f t="shared" si="6"/>
        <v>27747089.243315034</v>
      </c>
      <c r="P10" s="29">
        <f t="shared" si="6"/>
        <v>27747089.243315034</v>
      </c>
      <c r="Q10" s="29">
        <f t="shared" si="7"/>
        <v>110988356.97326013</v>
      </c>
    </row>
    <row r="11" spans="1:17">
      <c r="A11" s="37"/>
      <c r="B11" s="43">
        <v>5</v>
      </c>
      <c r="C11" s="50"/>
      <c r="D11" s="47" t="s">
        <v>32</v>
      </c>
      <c r="E11" s="42">
        <v>9097</v>
      </c>
      <c r="F11" s="29">
        <f>$E$46</f>
        <v>105.09794328479859</v>
      </c>
      <c r="G11" s="46">
        <v>0.75800000000000001</v>
      </c>
      <c r="H11" s="44">
        <f t="shared" si="1"/>
        <v>79.66424100987733</v>
      </c>
      <c r="I11" s="29">
        <f t="shared" si="0"/>
        <v>724705.60046685406</v>
      </c>
      <c r="J11" s="30">
        <f t="shared" si="2"/>
        <v>1.0216845249779059</v>
      </c>
      <c r="K11" s="31">
        <f t="shared" si="3"/>
        <v>81.39172223390193</v>
      </c>
      <c r="L11" s="29">
        <f t="shared" si="4"/>
        <v>740420.49716180586</v>
      </c>
      <c r="M11" s="29">
        <f t="shared" si="5"/>
        <v>2221261.4914854178</v>
      </c>
      <c r="N11" s="29">
        <f t="shared" si="6"/>
        <v>2221261.4914854178</v>
      </c>
      <c r="O11" s="29">
        <f t="shared" si="6"/>
        <v>2221261.4914854178</v>
      </c>
      <c r="P11" s="29">
        <f t="shared" si="6"/>
        <v>2221261.4914854178</v>
      </c>
      <c r="Q11" s="29">
        <f t="shared" si="7"/>
        <v>8885045.9659416713</v>
      </c>
    </row>
    <row r="12" spans="1:17" ht="26.25">
      <c r="A12" s="37"/>
      <c r="B12" s="43">
        <v>6</v>
      </c>
      <c r="C12" s="50"/>
      <c r="D12" s="47" t="s">
        <v>33</v>
      </c>
      <c r="E12" s="42">
        <v>7487</v>
      </c>
      <c r="F12" s="29">
        <f t="shared" ref="F12:F41" si="8">$E$46</f>
        <v>105.09794328479859</v>
      </c>
      <c r="G12" s="46">
        <v>0.75800000000000001</v>
      </c>
      <c r="H12" s="44">
        <f t="shared" si="1"/>
        <v>79.66424100987733</v>
      </c>
      <c r="I12" s="29">
        <f t="shared" si="0"/>
        <v>596446.17244095157</v>
      </c>
      <c r="J12" s="30">
        <f t="shared" si="2"/>
        <v>1.0216845249779059</v>
      </c>
      <c r="K12" s="31">
        <f t="shared" si="3"/>
        <v>81.39172223390193</v>
      </c>
      <c r="L12" s="29">
        <f t="shared" si="4"/>
        <v>609379.82436522376</v>
      </c>
      <c r="M12" s="29">
        <f t="shared" si="5"/>
        <v>1828139.4730956713</v>
      </c>
      <c r="N12" s="29">
        <f t="shared" si="6"/>
        <v>1828139.4730956713</v>
      </c>
      <c r="O12" s="29">
        <f t="shared" si="6"/>
        <v>1828139.4730956713</v>
      </c>
      <c r="P12" s="29">
        <f t="shared" si="6"/>
        <v>1828139.4730956713</v>
      </c>
      <c r="Q12" s="29">
        <f t="shared" si="7"/>
        <v>7312557.8923826851</v>
      </c>
    </row>
    <row r="13" spans="1:17" ht="26.25">
      <c r="A13" s="37"/>
      <c r="B13" s="43">
        <v>7</v>
      </c>
      <c r="C13" s="50"/>
      <c r="D13" s="47" t="s">
        <v>34</v>
      </c>
      <c r="E13" s="42">
        <v>2244</v>
      </c>
      <c r="F13" s="29">
        <f t="shared" si="8"/>
        <v>105.09794328479859</v>
      </c>
      <c r="G13" s="46">
        <v>0.75800000000000001</v>
      </c>
      <c r="H13" s="44">
        <f t="shared" si="1"/>
        <v>79.66424100987733</v>
      </c>
      <c r="I13" s="29">
        <f t="shared" si="0"/>
        <v>178766.55682616474</v>
      </c>
      <c r="J13" s="30">
        <f t="shared" si="2"/>
        <v>1.0216845249779059</v>
      </c>
      <c r="K13" s="31">
        <f t="shared" si="3"/>
        <v>81.39172223390193</v>
      </c>
      <c r="L13" s="29">
        <f t="shared" si="4"/>
        <v>182643.02469287594</v>
      </c>
      <c r="M13" s="29">
        <f t="shared" si="5"/>
        <v>547929.07407862786</v>
      </c>
      <c r="N13" s="29">
        <f t="shared" si="6"/>
        <v>547929.07407862786</v>
      </c>
      <c r="O13" s="29">
        <f t="shared" si="6"/>
        <v>547929.07407862786</v>
      </c>
      <c r="P13" s="29">
        <f t="shared" si="6"/>
        <v>547929.07407862786</v>
      </c>
      <c r="Q13" s="29">
        <f t="shared" si="7"/>
        <v>2191716.2963145114</v>
      </c>
    </row>
    <row r="14" spans="1:17" ht="15" customHeight="1">
      <c r="A14" s="37"/>
      <c r="B14" s="43">
        <v>8</v>
      </c>
      <c r="C14" s="50"/>
      <c r="D14" s="47" t="s">
        <v>35</v>
      </c>
      <c r="E14" s="42">
        <v>1927</v>
      </c>
      <c r="F14" s="29">
        <f t="shared" si="8"/>
        <v>105.09794328479859</v>
      </c>
      <c r="G14" s="46">
        <v>0.75800000000000001</v>
      </c>
      <c r="H14" s="44">
        <f t="shared" si="1"/>
        <v>79.66424100987733</v>
      </c>
      <c r="I14" s="29">
        <f t="shared" si="0"/>
        <v>153512.99242603363</v>
      </c>
      <c r="J14" s="30">
        <f t="shared" si="2"/>
        <v>1.0216845249779059</v>
      </c>
      <c r="K14" s="31">
        <f t="shared" si="3"/>
        <v>81.39172223390193</v>
      </c>
      <c r="L14" s="29">
        <f t="shared" si="4"/>
        <v>156841.84874472901</v>
      </c>
      <c r="M14" s="29">
        <f t="shared" si="5"/>
        <v>470525.54623418703</v>
      </c>
      <c r="N14" s="29">
        <f t="shared" si="6"/>
        <v>470525.54623418703</v>
      </c>
      <c r="O14" s="29">
        <f t="shared" si="6"/>
        <v>470525.54623418703</v>
      </c>
      <c r="P14" s="29">
        <f t="shared" si="6"/>
        <v>470525.54623418703</v>
      </c>
      <c r="Q14" s="29">
        <f t="shared" si="7"/>
        <v>1882102.1849367481</v>
      </c>
    </row>
    <row r="15" spans="1:17" ht="15.75" customHeight="1">
      <c r="A15" s="37"/>
      <c r="B15" s="43">
        <v>9</v>
      </c>
      <c r="C15" s="50" t="s">
        <v>16</v>
      </c>
      <c r="D15" s="47" t="s">
        <v>36</v>
      </c>
      <c r="E15" s="42">
        <v>5429</v>
      </c>
      <c r="F15" s="29">
        <f t="shared" si="8"/>
        <v>105.09794328479859</v>
      </c>
      <c r="G15" s="46">
        <v>0.94699999999999995</v>
      </c>
      <c r="H15" s="44">
        <f t="shared" si="1"/>
        <v>99.527752290704257</v>
      </c>
      <c r="I15" s="29">
        <f t="shared" si="0"/>
        <v>540336.16718623345</v>
      </c>
      <c r="J15" s="30">
        <f t="shared" si="2"/>
        <v>1.0216845249779059</v>
      </c>
      <c r="K15" s="31">
        <f t="shared" si="3"/>
        <v>101.68596432124686</v>
      </c>
      <c r="L15" s="29">
        <f t="shared" si="4"/>
        <v>552053.10030004929</v>
      </c>
      <c r="M15" s="29">
        <f t="shared" si="5"/>
        <v>1656159.3009001478</v>
      </c>
      <c r="N15" s="29">
        <f t="shared" si="6"/>
        <v>1656159.3009001478</v>
      </c>
      <c r="O15" s="29">
        <f t="shared" si="6"/>
        <v>1656159.3009001478</v>
      </c>
      <c r="P15" s="29">
        <f t="shared" si="6"/>
        <v>1656159.3009001478</v>
      </c>
      <c r="Q15" s="29">
        <f t="shared" si="7"/>
        <v>6624637.203600591</v>
      </c>
    </row>
    <row r="16" spans="1:17" ht="15.75" customHeight="1">
      <c r="A16" s="37"/>
      <c r="B16" s="43">
        <v>10</v>
      </c>
      <c r="C16" s="50"/>
      <c r="D16" s="47" t="s">
        <v>37</v>
      </c>
      <c r="E16" s="42">
        <v>6408</v>
      </c>
      <c r="F16" s="29">
        <f t="shared" si="8"/>
        <v>105.09794328479859</v>
      </c>
      <c r="G16" s="46">
        <v>0.94699999999999995</v>
      </c>
      <c r="H16" s="44">
        <f t="shared" si="1"/>
        <v>99.527752290704257</v>
      </c>
      <c r="I16" s="29">
        <f t="shared" si="0"/>
        <v>637773.83667883289</v>
      </c>
      <c r="J16" s="30">
        <f t="shared" si="2"/>
        <v>1.0216845249779059</v>
      </c>
      <c r="K16" s="31">
        <f t="shared" si="3"/>
        <v>101.68596432124686</v>
      </c>
      <c r="L16" s="29">
        <f t="shared" si="4"/>
        <v>651603.65937054984</v>
      </c>
      <c r="M16" s="29">
        <f t="shared" si="5"/>
        <v>1954810.9781116494</v>
      </c>
      <c r="N16" s="29">
        <f t="shared" si="6"/>
        <v>1954810.9781116494</v>
      </c>
      <c r="O16" s="29">
        <f t="shared" si="6"/>
        <v>1954810.9781116494</v>
      </c>
      <c r="P16" s="29">
        <f t="shared" si="6"/>
        <v>1954810.9781116494</v>
      </c>
      <c r="Q16" s="29">
        <f t="shared" si="7"/>
        <v>7819243.9124465976</v>
      </c>
    </row>
    <row r="17" spans="1:17" ht="15.75" customHeight="1">
      <c r="A17" s="37"/>
      <c r="B17" s="43">
        <v>11</v>
      </c>
      <c r="C17" s="50"/>
      <c r="D17" s="47" t="s">
        <v>5</v>
      </c>
      <c r="E17" s="42">
        <v>7192</v>
      </c>
      <c r="F17" s="29">
        <f t="shared" si="8"/>
        <v>105.09794328479859</v>
      </c>
      <c r="G17" s="46">
        <v>0.94699999999999995</v>
      </c>
      <c r="H17" s="44">
        <f t="shared" si="1"/>
        <v>99.527752290704257</v>
      </c>
      <c r="I17" s="29">
        <f t="shared" si="0"/>
        <v>715803.59447474498</v>
      </c>
      <c r="J17" s="30">
        <f t="shared" si="2"/>
        <v>1.0216845249779059</v>
      </c>
      <c r="K17" s="31">
        <f t="shared" si="3"/>
        <v>101.68596432124686</v>
      </c>
      <c r="L17" s="29">
        <f t="shared" si="4"/>
        <v>731325.45539840742</v>
      </c>
      <c r="M17" s="29">
        <f t="shared" si="5"/>
        <v>2193976.3661952224</v>
      </c>
      <c r="N17" s="29">
        <f t="shared" si="6"/>
        <v>2193976.3661952224</v>
      </c>
      <c r="O17" s="29">
        <f t="shared" si="6"/>
        <v>2193976.3661952224</v>
      </c>
      <c r="P17" s="29">
        <f t="shared" si="6"/>
        <v>2193976.3661952224</v>
      </c>
      <c r="Q17" s="29">
        <f t="shared" si="7"/>
        <v>8775905.4647808895</v>
      </c>
    </row>
    <row r="18" spans="1:17" ht="15.75" customHeight="1">
      <c r="A18" s="37"/>
      <c r="B18" s="43">
        <v>12</v>
      </c>
      <c r="C18" s="50"/>
      <c r="D18" s="47" t="s">
        <v>38</v>
      </c>
      <c r="E18" s="42">
        <v>4486</v>
      </c>
      <c r="F18" s="29">
        <f t="shared" si="8"/>
        <v>105.09794328479859</v>
      </c>
      <c r="G18" s="46">
        <v>0.94699999999999995</v>
      </c>
      <c r="H18" s="44">
        <f t="shared" si="1"/>
        <v>99.527752290704257</v>
      </c>
      <c r="I18" s="29">
        <f t="shared" si="0"/>
        <v>446481.49677609932</v>
      </c>
      <c r="J18" s="30">
        <f t="shared" si="2"/>
        <v>1.0216845249779059</v>
      </c>
      <c r="K18" s="31">
        <f t="shared" si="3"/>
        <v>101.68596432124686</v>
      </c>
      <c r="L18" s="29">
        <f t="shared" si="4"/>
        <v>456163.23594511341</v>
      </c>
      <c r="M18" s="29">
        <f t="shared" si="5"/>
        <v>1368489.7078353402</v>
      </c>
      <c r="N18" s="29">
        <f t="shared" si="6"/>
        <v>1368489.7078353402</v>
      </c>
      <c r="O18" s="29">
        <f t="shared" si="6"/>
        <v>1368489.7078353402</v>
      </c>
      <c r="P18" s="29">
        <f t="shared" si="6"/>
        <v>1368489.7078353402</v>
      </c>
      <c r="Q18" s="29">
        <f t="shared" si="7"/>
        <v>5473958.8313413607</v>
      </c>
    </row>
    <row r="19" spans="1:17" ht="15.75" customHeight="1">
      <c r="A19" s="37"/>
      <c r="B19" s="43">
        <v>13</v>
      </c>
      <c r="C19" s="50"/>
      <c r="D19" s="47" t="s">
        <v>4</v>
      </c>
      <c r="E19" s="42">
        <v>9698</v>
      </c>
      <c r="F19" s="29">
        <f t="shared" si="8"/>
        <v>105.09794328479859</v>
      </c>
      <c r="G19" s="46">
        <v>0.94699999999999995</v>
      </c>
      <c r="H19" s="44">
        <f t="shared" si="1"/>
        <v>99.527752290704257</v>
      </c>
      <c r="I19" s="29">
        <f t="shared" si="0"/>
        <v>965220.14171524986</v>
      </c>
      <c r="J19" s="30">
        <f t="shared" si="2"/>
        <v>1.0216845249779059</v>
      </c>
      <c r="K19" s="31">
        <f t="shared" si="3"/>
        <v>101.68596432124686</v>
      </c>
      <c r="L19" s="29">
        <f t="shared" si="4"/>
        <v>986150.48198745202</v>
      </c>
      <c r="M19" s="29">
        <f t="shared" si="5"/>
        <v>2958451.4459623559</v>
      </c>
      <c r="N19" s="29">
        <f t="shared" si="6"/>
        <v>2958451.4459623559</v>
      </c>
      <c r="O19" s="29">
        <f t="shared" si="6"/>
        <v>2958451.4459623559</v>
      </c>
      <c r="P19" s="29">
        <f t="shared" si="6"/>
        <v>2958451.4459623559</v>
      </c>
      <c r="Q19" s="29">
        <f t="shared" si="7"/>
        <v>11833805.783849424</v>
      </c>
    </row>
    <row r="20" spans="1:17" ht="15.75" customHeight="1">
      <c r="A20" s="37"/>
      <c r="B20" s="43">
        <v>14</v>
      </c>
      <c r="C20" s="50"/>
      <c r="D20" s="47" t="s">
        <v>39</v>
      </c>
      <c r="E20" s="42">
        <v>6570</v>
      </c>
      <c r="F20" s="29">
        <f t="shared" si="8"/>
        <v>105.09794328479859</v>
      </c>
      <c r="G20" s="46">
        <v>0.94699999999999995</v>
      </c>
      <c r="H20" s="44">
        <f t="shared" si="1"/>
        <v>99.527752290704257</v>
      </c>
      <c r="I20" s="29">
        <f t="shared" si="0"/>
        <v>653897.33254992694</v>
      </c>
      <c r="J20" s="30">
        <f t="shared" si="2"/>
        <v>1.0216845249779059</v>
      </c>
      <c r="K20" s="31">
        <f t="shared" si="3"/>
        <v>101.68596432124686</v>
      </c>
      <c r="L20" s="29">
        <f t="shared" si="4"/>
        <v>668076.78559059184</v>
      </c>
      <c r="M20" s="29">
        <f t="shared" si="5"/>
        <v>2004230.3567717755</v>
      </c>
      <c r="N20" s="29">
        <f t="shared" si="6"/>
        <v>2004230.3567717755</v>
      </c>
      <c r="O20" s="29">
        <f t="shared" si="6"/>
        <v>2004230.3567717755</v>
      </c>
      <c r="P20" s="29">
        <f t="shared" si="6"/>
        <v>2004230.3567717755</v>
      </c>
      <c r="Q20" s="29">
        <f t="shared" si="7"/>
        <v>8016921.4270871021</v>
      </c>
    </row>
    <row r="21" spans="1:17" ht="15.75" customHeight="1">
      <c r="A21" s="37"/>
      <c r="B21" s="43">
        <v>15</v>
      </c>
      <c r="C21" s="50"/>
      <c r="D21" s="47" t="s">
        <v>40</v>
      </c>
      <c r="E21" s="42">
        <v>10917</v>
      </c>
      <c r="F21" s="29">
        <f t="shared" si="8"/>
        <v>105.09794328479859</v>
      </c>
      <c r="G21" s="46">
        <v>0.94699999999999995</v>
      </c>
      <c r="H21" s="44">
        <f t="shared" si="1"/>
        <v>99.527752290704257</v>
      </c>
      <c r="I21" s="29">
        <f t="shared" si="0"/>
        <v>1086544.4717576185</v>
      </c>
      <c r="J21" s="30">
        <f t="shared" si="2"/>
        <v>1.0216845249779059</v>
      </c>
      <c r="K21" s="31">
        <f t="shared" si="3"/>
        <v>101.68596432124686</v>
      </c>
      <c r="L21" s="29">
        <f t="shared" si="4"/>
        <v>1110105.672495052</v>
      </c>
      <c r="M21" s="29">
        <f t="shared" si="5"/>
        <v>3330317.0174851557</v>
      </c>
      <c r="N21" s="29">
        <f t="shared" si="6"/>
        <v>3330317.0174851557</v>
      </c>
      <c r="O21" s="29">
        <f t="shared" si="6"/>
        <v>3330317.0174851557</v>
      </c>
      <c r="P21" s="29">
        <f t="shared" si="6"/>
        <v>3330317.0174851557</v>
      </c>
      <c r="Q21" s="29">
        <f t="shared" si="7"/>
        <v>13321268.069940623</v>
      </c>
    </row>
    <row r="22" spans="1:17" ht="15.75" customHeight="1">
      <c r="A22" s="37"/>
      <c r="B22" s="43">
        <v>16</v>
      </c>
      <c r="C22" s="50"/>
      <c r="D22" s="47" t="s">
        <v>6</v>
      </c>
      <c r="E22" s="42">
        <v>21558</v>
      </c>
      <c r="F22" s="29">
        <f t="shared" si="8"/>
        <v>105.09794328479859</v>
      </c>
      <c r="G22" s="46">
        <v>0.94699999999999995</v>
      </c>
      <c r="H22" s="44">
        <f t="shared" si="1"/>
        <v>99.527752290704257</v>
      </c>
      <c r="I22" s="29">
        <f t="shared" si="0"/>
        <v>2145619.2838830026</v>
      </c>
      <c r="J22" s="30">
        <f t="shared" si="2"/>
        <v>1.0216845249779059</v>
      </c>
      <c r="K22" s="31">
        <f t="shared" si="3"/>
        <v>101.68596432124686</v>
      </c>
      <c r="L22" s="29">
        <f t="shared" si="4"/>
        <v>2192146.0188374398</v>
      </c>
      <c r="M22" s="29">
        <f t="shared" si="5"/>
        <v>6576438.0565123195</v>
      </c>
      <c r="N22" s="29">
        <f t="shared" si="6"/>
        <v>6576438.0565123195</v>
      </c>
      <c r="O22" s="29">
        <f t="shared" si="6"/>
        <v>6576438.0565123195</v>
      </c>
      <c r="P22" s="29">
        <f t="shared" si="6"/>
        <v>6576438.0565123195</v>
      </c>
      <c r="Q22" s="29">
        <f t="shared" si="7"/>
        <v>26305752.226049278</v>
      </c>
    </row>
    <row r="23" spans="1:17" ht="15.75" customHeight="1">
      <c r="A23" s="37"/>
      <c r="B23" s="43">
        <v>17</v>
      </c>
      <c r="C23" s="50"/>
      <c r="D23" s="47" t="s">
        <v>41</v>
      </c>
      <c r="E23" s="42">
        <v>11064</v>
      </c>
      <c r="F23" s="29">
        <f t="shared" si="8"/>
        <v>105.09794328479859</v>
      </c>
      <c r="G23" s="46">
        <v>0.94699999999999995</v>
      </c>
      <c r="H23" s="44">
        <f t="shared" si="1"/>
        <v>99.527752290704257</v>
      </c>
      <c r="I23" s="29">
        <f t="shared" si="0"/>
        <v>1101175.0513443518</v>
      </c>
      <c r="J23" s="30">
        <f t="shared" si="2"/>
        <v>1.0216845249779059</v>
      </c>
      <c r="K23" s="31">
        <f t="shared" si="3"/>
        <v>101.68596432124686</v>
      </c>
      <c r="L23" s="29">
        <f t="shared" si="4"/>
        <v>1125053.5092502751</v>
      </c>
      <c r="M23" s="29">
        <f t="shared" si="5"/>
        <v>3375160.5277508255</v>
      </c>
      <c r="N23" s="29">
        <f t="shared" si="6"/>
        <v>3375160.5277508255</v>
      </c>
      <c r="O23" s="29">
        <f t="shared" si="6"/>
        <v>3375160.5277508255</v>
      </c>
      <c r="P23" s="29">
        <f t="shared" si="6"/>
        <v>3375160.5277508255</v>
      </c>
      <c r="Q23" s="29">
        <f t="shared" si="7"/>
        <v>13500642.111003302</v>
      </c>
    </row>
    <row r="24" spans="1:17" ht="15.75" customHeight="1">
      <c r="A24" s="37"/>
      <c r="B24" s="43">
        <v>18</v>
      </c>
      <c r="C24" s="50" t="s">
        <v>17</v>
      </c>
      <c r="D24" s="47" t="s">
        <v>42</v>
      </c>
      <c r="E24" s="42">
        <v>7778</v>
      </c>
      <c r="F24" s="29">
        <f t="shared" si="8"/>
        <v>105.09794328479859</v>
      </c>
      <c r="G24" s="46">
        <v>0.96799999999999997</v>
      </c>
      <c r="H24" s="44">
        <f t="shared" si="1"/>
        <v>101.73480909968504</v>
      </c>
      <c r="I24" s="29">
        <f t="shared" si="0"/>
        <v>791293.34517735022</v>
      </c>
      <c r="J24" s="30">
        <f t="shared" si="2"/>
        <v>1.0216845249779059</v>
      </c>
      <c r="K24" s="31">
        <f t="shared" si="3"/>
        <v>103.94088010872964</v>
      </c>
      <c r="L24" s="29">
        <f t="shared" si="4"/>
        <v>808452.1654856992</v>
      </c>
      <c r="M24" s="29">
        <f t="shared" si="5"/>
        <v>2425356.4964570976</v>
      </c>
      <c r="N24" s="29">
        <f t="shared" si="6"/>
        <v>2425356.4964570976</v>
      </c>
      <c r="O24" s="29">
        <f t="shared" si="6"/>
        <v>2425356.4964570976</v>
      </c>
      <c r="P24" s="29">
        <f t="shared" si="6"/>
        <v>2425356.4964570976</v>
      </c>
      <c r="Q24" s="29">
        <f t="shared" si="7"/>
        <v>9701425.9858283903</v>
      </c>
    </row>
    <row r="25" spans="1:17" ht="15.75" customHeight="1">
      <c r="A25" s="37"/>
      <c r="B25" s="43">
        <v>19</v>
      </c>
      <c r="C25" s="50"/>
      <c r="D25" s="47" t="s">
        <v>43</v>
      </c>
      <c r="E25" s="42">
        <v>11629</v>
      </c>
      <c r="F25" s="29">
        <f t="shared" si="8"/>
        <v>105.09794328479859</v>
      </c>
      <c r="G25" s="46">
        <v>0.96799999999999997</v>
      </c>
      <c r="H25" s="44">
        <f t="shared" si="1"/>
        <v>101.73480909968504</v>
      </c>
      <c r="I25" s="29">
        <f t="shared" si="0"/>
        <v>1183074.0950202374</v>
      </c>
      <c r="J25" s="30">
        <f t="shared" si="2"/>
        <v>1.0216845249779059</v>
      </c>
      <c r="K25" s="31">
        <f t="shared" si="3"/>
        <v>103.94088010872964</v>
      </c>
      <c r="L25" s="29">
        <f t="shared" si="4"/>
        <v>1208728.4947844171</v>
      </c>
      <c r="M25" s="29">
        <f t="shared" si="5"/>
        <v>3626185.4843532513</v>
      </c>
      <c r="N25" s="29">
        <f t="shared" si="6"/>
        <v>3626185.4843532513</v>
      </c>
      <c r="O25" s="29">
        <f t="shared" si="6"/>
        <v>3626185.4843532513</v>
      </c>
      <c r="P25" s="29">
        <f t="shared" si="6"/>
        <v>3626185.4843532513</v>
      </c>
      <c r="Q25" s="29">
        <f t="shared" si="7"/>
        <v>14504741.937413005</v>
      </c>
    </row>
    <row r="26" spans="1:17" ht="15.75" customHeight="1">
      <c r="A26" s="37"/>
      <c r="B26" s="43">
        <v>20</v>
      </c>
      <c r="C26" s="50"/>
      <c r="D26" s="47" t="s">
        <v>44</v>
      </c>
      <c r="E26" s="42">
        <v>20026</v>
      </c>
      <c r="F26" s="29">
        <f t="shared" si="8"/>
        <v>105.09794328479859</v>
      </c>
      <c r="G26" s="46">
        <v>0.96799999999999997</v>
      </c>
      <c r="H26" s="44">
        <f t="shared" si="1"/>
        <v>101.73480909968504</v>
      </c>
      <c r="I26" s="29">
        <f t="shared" si="0"/>
        <v>2037341.2870302927</v>
      </c>
      <c r="J26" s="30">
        <f t="shared" si="2"/>
        <v>1.0216845249779059</v>
      </c>
      <c r="K26" s="31">
        <f t="shared" si="3"/>
        <v>103.94088010872964</v>
      </c>
      <c r="L26" s="29">
        <f t="shared" si="4"/>
        <v>2081520.0650574199</v>
      </c>
      <c r="M26" s="29">
        <f t="shared" si="5"/>
        <v>6244560.1951722596</v>
      </c>
      <c r="N26" s="29">
        <f t="shared" si="6"/>
        <v>6244560.1951722596</v>
      </c>
      <c r="O26" s="29">
        <f t="shared" si="6"/>
        <v>6244560.1951722596</v>
      </c>
      <c r="P26" s="29">
        <f t="shared" si="6"/>
        <v>6244560.1951722596</v>
      </c>
      <c r="Q26" s="29">
        <f t="shared" si="7"/>
        <v>24978240.780689038</v>
      </c>
    </row>
    <row r="27" spans="1:17" ht="15.75" customHeight="1">
      <c r="A27" s="37"/>
      <c r="B27" s="43">
        <v>21</v>
      </c>
      <c r="C27" s="50"/>
      <c r="D27" s="47" t="s">
        <v>3</v>
      </c>
      <c r="E27" s="42">
        <v>9434</v>
      </c>
      <c r="F27" s="29">
        <f t="shared" si="8"/>
        <v>105.09794328479859</v>
      </c>
      <c r="G27" s="46">
        <v>0.96799999999999997</v>
      </c>
      <c r="H27" s="44">
        <f t="shared" si="1"/>
        <v>101.73480909968504</v>
      </c>
      <c r="I27" s="29">
        <f t="shared" si="0"/>
        <v>959766.18904642866</v>
      </c>
      <c r="J27" s="30">
        <f t="shared" si="2"/>
        <v>1.0216845249779059</v>
      </c>
      <c r="K27" s="31">
        <f t="shared" si="3"/>
        <v>103.94088010872964</v>
      </c>
      <c r="L27" s="29">
        <f t="shared" si="4"/>
        <v>980578.2629457555</v>
      </c>
      <c r="M27" s="29">
        <f t="shared" si="5"/>
        <v>2941734.7888372666</v>
      </c>
      <c r="N27" s="29">
        <f t="shared" si="6"/>
        <v>2941734.7888372666</v>
      </c>
      <c r="O27" s="29">
        <f t="shared" si="6"/>
        <v>2941734.7888372666</v>
      </c>
      <c r="P27" s="29">
        <f t="shared" si="6"/>
        <v>2941734.7888372666</v>
      </c>
      <c r="Q27" s="29">
        <f t="shared" si="7"/>
        <v>11766939.155349066</v>
      </c>
    </row>
    <row r="28" spans="1:17" ht="15.75" customHeight="1">
      <c r="A28" s="37"/>
      <c r="B28" s="43">
        <v>22</v>
      </c>
      <c r="C28" s="50"/>
      <c r="D28" s="47" t="s">
        <v>10</v>
      </c>
      <c r="E28" s="42">
        <v>10424</v>
      </c>
      <c r="F28" s="29">
        <f t="shared" si="8"/>
        <v>105.09794328479859</v>
      </c>
      <c r="G28" s="46">
        <v>0.96799999999999997</v>
      </c>
      <c r="H28" s="44">
        <f t="shared" si="1"/>
        <v>101.73480909968504</v>
      </c>
      <c r="I28" s="29">
        <f t="shared" si="0"/>
        <v>1060483.6500551167</v>
      </c>
      <c r="J28" s="30">
        <f t="shared" si="2"/>
        <v>1.0216845249779059</v>
      </c>
      <c r="K28" s="31">
        <f t="shared" si="3"/>
        <v>103.94088010872964</v>
      </c>
      <c r="L28" s="29">
        <f t="shared" si="4"/>
        <v>1083479.7342533977</v>
      </c>
      <c r="M28" s="29">
        <f t="shared" si="5"/>
        <v>3250439.202760193</v>
      </c>
      <c r="N28" s="29">
        <f t="shared" si="6"/>
        <v>3250439.202760193</v>
      </c>
      <c r="O28" s="29">
        <f t="shared" si="6"/>
        <v>3250439.202760193</v>
      </c>
      <c r="P28" s="29">
        <f t="shared" si="6"/>
        <v>3250439.202760193</v>
      </c>
      <c r="Q28" s="29">
        <f t="shared" si="7"/>
        <v>13001756.811040772</v>
      </c>
    </row>
    <row r="29" spans="1:17" ht="15.75" customHeight="1">
      <c r="A29" s="37"/>
      <c r="B29" s="43">
        <v>23</v>
      </c>
      <c r="C29" s="50"/>
      <c r="D29" s="47" t="s">
        <v>45</v>
      </c>
      <c r="E29" s="42">
        <v>9390</v>
      </c>
      <c r="F29" s="29">
        <f t="shared" si="8"/>
        <v>105.09794328479859</v>
      </c>
      <c r="G29" s="46">
        <v>0.96799999999999997</v>
      </c>
      <c r="H29" s="44">
        <f t="shared" si="1"/>
        <v>101.73480909968504</v>
      </c>
      <c r="I29" s="29">
        <f t="shared" si="0"/>
        <v>955289.85744604247</v>
      </c>
      <c r="J29" s="30">
        <f t="shared" si="2"/>
        <v>1.0216845249779059</v>
      </c>
      <c r="K29" s="31">
        <f t="shared" si="3"/>
        <v>103.94088010872964</v>
      </c>
      <c r="L29" s="29">
        <f t="shared" si="4"/>
        <v>976004.86422097124</v>
      </c>
      <c r="M29" s="29">
        <f t="shared" si="5"/>
        <v>2928014.5926629137</v>
      </c>
      <c r="N29" s="29">
        <f t="shared" si="6"/>
        <v>2928014.5926629137</v>
      </c>
      <c r="O29" s="29">
        <f t="shared" si="6"/>
        <v>2928014.5926629137</v>
      </c>
      <c r="P29" s="29">
        <f t="shared" si="6"/>
        <v>2928014.5926629137</v>
      </c>
      <c r="Q29" s="29">
        <f t="shared" si="7"/>
        <v>11712058.370651655</v>
      </c>
    </row>
    <row r="30" spans="1:17" ht="15.75" customHeight="1">
      <c r="A30" s="37"/>
      <c r="B30" s="43">
        <v>24</v>
      </c>
      <c r="C30" s="50"/>
      <c r="D30" s="47" t="s">
        <v>46</v>
      </c>
      <c r="E30" s="42">
        <v>34015</v>
      </c>
      <c r="F30" s="29">
        <f t="shared" si="8"/>
        <v>105.09794328479859</v>
      </c>
      <c r="G30" s="46">
        <v>0.96799999999999997</v>
      </c>
      <c r="H30" s="44">
        <f t="shared" si="1"/>
        <v>101.73480909968504</v>
      </c>
      <c r="I30" s="29">
        <f t="shared" si="0"/>
        <v>3460509.5315257865</v>
      </c>
      <c r="J30" s="30">
        <f t="shared" si="2"/>
        <v>1.0216845249779059</v>
      </c>
      <c r="K30" s="31">
        <f t="shared" si="3"/>
        <v>103.94088010872964</v>
      </c>
      <c r="L30" s="29">
        <f t="shared" si="4"/>
        <v>3535549.0368984388</v>
      </c>
      <c r="M30" s="29">
        <f t="shared" si="5"/>
        <v>10606647.110695317</v>
      </c>
      <c r="N30" s="29">
        <f t="shared" si="6"/>
        <v>10606647.110695317</v>
      </c>
      <c r="O30" s="29">
        <f t="shared" si="6"/>
        <v>10606647.110695317</v>
      </c>
      <c r="P30" s="29">
        <f t="shared" si="6"/>
        <v>10606647.110695317</v>
      </c>
      <c r="Q30" s="29">
        <f t="shared" si="7"/>
        <v>42426588.44278127</v>
      </c>
    </row>
    <row r="31" spans="1:17" ht="15.75" customHeight="1">
      <c r="A31" s="37"/>
      <c r="B31" s="43">
        <v>25</v>
      </c>
      <c r="C31" s="50"/>
      <c r="D31" s="47" t="s">
        <v>7</v>
      </c>
      <c r="E31" s="42">
        <v>51900</v>
      </c>
      <c r="F31" s="29">
        <f t="shared" si="8"/>
        <v>105.09794328479859</v>
      </c>
      <c r="G31" s="46">
        <v>0.96799999999999997</v>
      </c>
      <c r="H31" s="44">
        <f t="shared" si="1"/>
        <v>101.73480909968504</v>
      </c>
      <c r="I31" s="29">
        <f t="shared" si="0"/>
        <v>5280036.5922736535</v>
      </c>
      <c r="J31" s="30">
        <f t="shared" si="2"/>
        <v>1.0216845249779059</v>
      </c>
      <c r="K31" s="31">
        <f t="shared" si="3"/>
        <v>103.94088010872964</v>
      </c>
      <c r="L31" s="29">
        <f t="shared" si="4"/>
        <v>5394531.6776430681</v>
      </c>
      <c r="M31" s="29">
        <f t="shared" si="5"/>
        <v>16183595.032929204</v>
      </c>
      <c r="N31" s="29">
        <f t="shared" si="6"/>
        <v>16183595.032929204</v>
      </c>
      <c r="O31" s="29">
        <f t="shared" si="6"/>
        <v>16183595.032929204</v>
      </c>
      <c r="P31" s="29">
        <f t="shared" si="6"/>
        <v>16183595.032929204</v>
      </c>
      <c r="Q31" s="29">
        <f t="shared" si="7"/>
        <v>64734380.131716818</v>
      </c>
    </row>
    <row r="32" spans="1:17" ht="15.75" customHeight="1">
      <c r="A32" s="37"/>
      <c r="B32" s="43">
        <v>26</v>
      </c>
      <c r="C32" s="50"/>
      <c r="D32" s="47" t="s">
        <v>47</v>
      </c>
      <c r="E32" s="42">
        <v>14304</v>
      </c>
      <c r="F32" s="29">
        <f t="shared" si="8"/>
        <v>105.09794328479859</v>
      </c>
      <c r="G32" s="46">
        <v>0.96799999999999997</v>
      </c>
      <c r="H32" s="44">
        <f t="shared" si="1"/>
        <v>101.73480909968504</v>
      </c>
      <c r="I32" s="29">
        <f t="shared" si="0"/>
        <v>1455214.7093618948</v>
      </c>
      <c r="J32" s="30">
        <f t="shared" si="2"/>
        <v>1.0216845249779059</v>
      </c>
      <c r="K32" s="31">
        <f t="shared" si="3"/>
        <v>103.94088010872964</v>
      </c>
      <c r="L32" s="29">
        <f t="shared" si="4"/>
        <v>1486770.3490752687</v>
      </c>
      <c r="M32" s="29">
        <f t="shared" si="5"/>
        <v>4460311.0472258059</v>
      </c>
      <c r="N32" s="29">
        <f t="shared" si="6"/>
        <v>4460311.0472258059</v>
      </c>
      <c r="O32" s="29">
        <f t="shared" si="6"/>
        <v>4460311.0472258059</v>
      </c>
      <c r="P32" s="29">
        <f t="shared" si="6"/>
        <v>4460311.0472258059</v>
      </c>
      <c r="Q32" s="29">
        <f t="shared" si="7"/>
        <v>17841244.188903224</v>
      </c>
    </row>
    <row r="33" spans="1:17" ht="15.75" customHeight="1">
      <c r="A33" s="37"/>
      <c r="B33" s="43">
        <v>27</v>
      </c>
      <c r="C33" s="50"/>
      <c r="D33" s="47" t="s">
        <v>8</v>
      </c>
      <c r="E33" s="42">
        <v>35169</v>
      </c>
      <c r="F33" s="29">
        <f t="shared" si="8"/>
        <v>105.09794328479859</v>
      </c>
      <c r="G33" s="46">
        <v>0.96799999999999997</v>
      </c>
      <c r="H33" s="44">
        <f t="shared" si="1"/>
        <v>101.73480909968504</v>
      </c>
      <c r="I33" s="29">
        <f t="shared" si="0"/>
        <v>3577911.5012268233</v>
      </c>
      <c r="J33" s="30">
        <f t="shared" si="2"/>
        <v>1.0216845249779059</v>
      </c>
      <c r="K33" s="31">
        <f t="shared" si="3"/>
        <v>103.94088010872964</v>
      </c>
      <c r="L33" s="29">
        <f t="shared" si="4"/>
        <v>3655496.8125439128</v>
      </c>
      <c r="M33" s="29">
        <f t="shared" si="5"/>
        <v>10966490.437631737</v>
      </c>
      <c r="N33" s="29">
        <f t="shared" si="6"/>
        <v>10966490.437631737</v>
      </c>
      <c r="O33" s="29">
        <f t="shared" si="6"/>
        <v>10966490.437631737</v>
      </c>
      <c r="P33" s="29">
        <f t="shared" si="6"/>
        <v>10966490.437631737</v>
      </c>
      <c r="Q33" s="29">
        <f t="shared" si="7"/>
        <v>43865961.75052695</v>
      </c>
    </row>
    <row r="34" spans="1:17" ht="15.75" customHeight="1">
      <c r="A34" s="37"/>
      <c r="B34" s="43">
        <v>28</v>
      </c>
      <c r="C34" s="50" t="s">
        <v>18</v>
      </c>
      <c r="D34" s="47" t="s">
        <v>48</v>
      </c>
      <c r="E34" s="42">
        <v>12881</v>
      </c>
      <c r="F34" s="29">
        <f t="shared" si="8"/>
        <v>105.09794328479859</v>
      </c>
      <c r="G34" s="46">
        <v>0.98599999999999999</v>
      </c>
      <c r="H34" s="44">
        <f t="shared" si="1"/>
        <v>103.62657207881141</v>
      </c>
      <c r="I34" s="29">
        <f t="shared" si="0"/>
        <v>1334813.8749471698</v>
      </c>
      <c r="J34" s="30">
        <f t="shared" si="2"/>
        <v>1.0216845249779059</v>
      </c>
      <c r="K34" s="31">
        <f t="shared" si="3"/>
        <v>105.87366506942915</v>
      </c>
      <c r="L34" s="29">
        <f t="shared" si="4"/>
        <v>1363758.6797593171</v>
      </c>
      <c r="M34" s="29">
        <f t="shared" si="5"/>
        <v>4091276.0392779512</v>
      </c>
      <c r="N34" s="29">
        <f t="shared" si="6"/>
        <v>4091276.0392779512</v>
      </c>
      <c r="O34" s="29">
        <f t="shared" si="6"/>
        <v>4091276.0392779512</v>
      </c>
      <c r="P34" s="29">
        <f t="shared" si="6"/>
        <v>4091276.0392779512</v>
      </c>
      <c r="Q34" s="29">
        <f t="shared" si="7"/>
        <v>16365104.157111805</v>
      </c>
    </row>
    <row r="35" spans="1:17" ht="15.75" customHeight="1">
      <c r="A35" s="37"/>
      <c r="B35" s="43">
        <v>29</v>
      </c>
      <c r="C35" s="50"/>
      <c r="D35" s="47" t="s">
        <v>49</v>
      </c>
      <c r="E35" s="42">
        <v>10830</v>
      </c>
      <c r="F35" s="29">
        <f t="shared" si="8"/>
        <v>105.09794328479859</v>
      </c>
      <c r="G35" s="46">
        <v>0.98599999999999999</v>
      </c>
      <c r="H35" s="44">
        <f t="shared" si="1"/>
        <v>103.62657207881141</v>
      </c>
      <c r="I35" s="29">
        <f t="shared" si="0"/>
        <v>1122275.7756135275</v>
      </c>
      <c r="J35" s="30">
        <f t="shared" si="2"/>
        <v>1.0216845249779059</v>
      </c>
      <c r="K35" s="31">
        <f t="shared" si="3"/>
        <v>105.87366506942915</v>
      </c>
      <c r="L35" s="29">
        <f t="shared" si="4"/>
        <v>1146611.7927019177</v>
      </c>
      <c r="M35" s="29">
        <f t="shared" si="5"/>
        <v>3439835.3781057531</v>
      </c>
      <c r="N35" s="29">
        <f t="shared" si="6"/>
        <v>3439835.3781057531</v>
      </c>
      <c r="O35" s="29">
        <f t="shared" si="6"/>
        <v>3439835.3781057531</v>
      </c>
      <c r="P35" s="29">
        <f t="shared" si="6"/>
        <v>3439835.3781057531</v>
      </c>
      <c r="Q35" s="29">
        <f t="shared" si="7"/>
        <v>13759341.512423012</v>
      </c>
    </row>
    <row r="36" spans="1:17" ht="15.75" customHeight="1">
      <c r="A36" s="37"/>
      <c r="B36" s="43">
        <v>30</v>
      </c>
      <c r="C36" s="50"/>
      <c r="D36" s="47" t="s">
        <v>50</v>
      </c>
      <c r="E36" s="42">
        <v>40460</v>
      </c>
      <c r="F36" s="29">
        <f t="shared" si="8"/>
        <v>105.09794328479859</v>
      </c>
      <c r="G36" s="46">
        <v>0.98599999999999999</v>
      </c>
      <c r="H36" s="44">
        <f t="shared" si="1"/>
        <v>103.62657207881141</v>
      </c>
      <c r="I36" s="29">
        <f t="shared" si="0"/>
        <v>4192731.1063087094</v>
      </c>
      <c r="J36" s="30">
        <f t="shared" si="2"/>
        <v>1.0216845249779059</v>
      </c>
      <c r="K36" s="31">
        <f t="shared" si="3"/>
        <v>105.87366506942915</v>
      </c>
      <c r="L36" s="29">
        <f t="shared" si="4"/>
        <v>4283648.4887091033</v>
      </c>
      <c r="M36" s="29">
        <f t="shared" si="5"/>
        <v>12850945.46612731</v>
      </c>
      <c r="N36" s="29">
        <f t="shared" si="6"/>
        <v>12850945.46612731</v>
      </c>
      <c r="O36" s="29">
        <f t="shared" si="6"/>
        <v>12850945.46612731</v>
      </c>
      <c r="P36" s="29">
        <f t="shared" si="6"/>
        <v>12850945.46612731</v>
      </c>
      <c r="Q36" s="29">
        <f t="shared" si="7"/>
        <v>51403781.86450924</v>
      </c>
    </row>
    <row r="37" spans="1:17" ht="15.75" customHeight="1">
      <c r="A37" s="37"/>
      <c r="B37" s="43">
        <v>31</v>
      </c>
      <c r="C37" s="50"/>
      <c r="D37" s="47" t="s">
        <v>51</v>
      </c>
      <c r="E37" s="42">
        <v>113417</v>
      </c>
      <c r="F37" s="29">
        <f t="shared" si="8"/>
        <v>105.09794328479859</v>
      </c>
      <c r="G37" s="46">
        <v>0.98599999999999999</v>
      </c>
      <c r="H37" s="44">
        <f t="shared" si="1"/>
        <v>103.62657207881141</v>
      </c>
      <c r="I37" s="29">
        <f t="shared" si="0"/>
        <v>11753014.925462553</v>
      </c>
      <c r="J37" s="30">
        <f t="shared" si="2"/>
        <v>1.0216845249779059</v>
      </c>
      <c r="K37" s="31">
        <f t="shared" si="3"/>
        <v>105.87366506942915</v>
      </c>
      <c r="L37" s="29">
        <f t="shared" si="4"/>
        <v>12007873.471179446</v>
      </c>
      <c r="M37" s="29">
        <f t="shared" si="5"/>
        <v>36023620.413538337</v>
      </c>
      <c r="N37" s="29">
        <f t="shared" si="6"/>
        <v>36023620.413538337</v>
      </c>
      <c r="O37" s="29">
        <f t="shared" si="6"/>
        <v>36023620.413538337</v>
      </c>
      <c r="P37" s="29">
        <f t="shared" si="6"/>
        <v>36023620.413538337</v>
      </c>
      <c r="Q37" s="29">
        <f t="shared" si="7"/>
        <v>144094481.65415335</v>
      </c>
    </row>
    <row r="38" spans="1:17" ht="15.75" customHeight="1">
      <c r="A38" s="37"/>
      <c r="B38" s="43">
        <v>32</v>
      </c>
      <c r="C38" s="50"/>
      <c r="D38" s="47" t="s">
        <v>52</v>
      </c>
      <c r="E38" s="42">
        <v>34884</v>
      </c>
      <c r="F38" s="29">
        <f t="shared" si="8"/>
        <v>105.09794328479859</v>
      </c>
      <c r="G38" s="46">
        <v>0.98599999999999999</v>
      </c>
      <c r="H38" s="44">
        <f t="shared" si="1"/>
        <v>103.62657207881141</v>
      </c>
      <c r="I38" s="29">
        <f t="shared" si="0"/>
        <v>3614909.3403972569</v>
      </c>
      <c r="J38" s="30">
        <f t="shared" si="2"/>
        <v>1.0216845249779059</v>
      </c>
      <c r="K38" s="31">
        <f t="shared" si="3"/>
        <v>105.87366506942915</v>
      </c>
      <c r="L38" s="29">
        <f t="shared" si="4"/>
        <v>3693296.9322819663</v>
      </c>
      <c r="M38" s="29">
        <f t="shared" si="5"/>
        <v>11079890.796845898</v>
      </c>
      <c r="N38" s="29">
        <f t="shared" si="6"/>
        <v>11079890.796845898</v>
      </c>
      <c r="O38" s="29">
        <f t="shared" si="6"/>
        <v>11079890.796845898</v>
      </c>
      <c r="P38" s="29">
        <f t="shared" si="6"/>
        <v>11079890.796845898</v>
      </c>
      <c r="Q38" s="29">
        <f t="shared" si="7"/>
        <v>44319563.187383592</v>
      </c>
    </row>
    <row r="39" spans="1:17" ht="15.75" customHeight="1">
      <c r="A39" s="37"/>
      <c r="B39" s="43">
        <v>33</v>
      </c>
      <c r="C39" s="50"/>
      <c r="D39" s="47" t="s">
        <v>9</v>
      </c>
      <c r="E39" s="42">
        <v>57711</v>
      </c>
      <c r="F39" s="29">
        <f t="shared" si="8"/>
        <v>105.09794328479859</v>
      </c>
      <c r="G39" s="46">
        <v>0.98599999999999999</v>
      </c>
      <c r="H39" s="44">
        <f t="shared" si="1"/>
        <v>103.62657207881141</v>
      </c>
      <c r="I39" s="29">
        <f t="shared" si="0"/>
        <v>5980393.1012402847</v>
      </c>
      <c r="J39" s="30">
        <f t="shared" si="2"/>
        <v>1.0216845249779059</v>
      </c>
      <c r="K39" s="31">
        <f t="shared" si="3"/>
        <v>105.87366506942915</v>
      </c>
      <c r="L39" s="29">
        <f t="shared" si="4"/>
        <v>6110075.0848218258</v>
      </c>
      <c r="M39" s="29">
        <f t="shared" si="5"/>
        <v>18330225.254465476</v>
      </c>
      <c r="N39" s="29">
        <f t="shared" si="6"/>
        <v>18330225.254465476</v>
      </c>
      <c r="O39" s="29">
        <f t="shared" si="6"/>
        <v>18330225.254465476</v>
      </c>
      <c r="P39" s="29">
        <f t="shared" si="6"/>
        <v>18330225.254465476</v>
      </c>
      <c r="Q39" s="29">
        <f t="shared" si="7"/>
        <v>73320901.017861903</v>
      </c>
    </row>
    <row r="40" spans="1:17" ht="15.75" customHeight="1">
      <c r="A40" s="37"/>
      <c r="B40" s="43">
        <v>34</v>
      </c>
      <c r="C40" s="50" t="s">
        <v>53</v>
      </c>
      <c r="D40" s="47" t="s">
        <v>54</v>
      </c>
      <c r="E40" s="42">
        <v>57634</v>
      </c>
      <c r="F40" s="29">
        <f t="shared" si="8"/>
        <v>105.09794328479859</v>
      </c>
      <c r="G40" s="46">
        <v>1.506</v>
      </c>
      <c r="H40" s="44">
        <f t="shared" si="1"/>
        <v>158.27750258690668</v>
      </c>
      <c r="I40" s="29">
        <f t="shared" si="0"/>
        <v>9122165.5840937793</v>
      </c>
      <c r="J40" s="30">
        <f t="shared" si="2"/>
        <v>1.0216845249779059</v>
      </c>
      <c r="K40" s="31">
        <f t="shared" si="3"/>
        <v>161.70967504519302</v>
      </c>
      <c r="L40" s="29">
        <f t="shared" si="4"/>
        <v>9319975.4115546532</v>
      </c>
      <c r="M40" s="29">
        <f t="shared" si="5"/>
        <v>27959926.23466396</v>
      </c>
      <c r="N40" s="29">
        <f t="shared" si="6"/>
        <v>27959926.23466396</v>
      </c>
      <c r="O40" s="29">
        <f t="shared" si="6"/>
        <v>27959926.23466396</v>
      </c>
      <c r="P40" s="29">
        <f t="shared" si="6"/>
        <v>27959926.23466396</v>
      </c>
      <c r="Q40" s="29">
        <f t="shared" si="7"/>
        <v>111839704.93865584</v>
      </c>
    </row>
    <row r="41" spans="1:17" ht="15.75" customHeight="1">
      <c r="A41" s="37"/>
      <c r="B41" s="43">
        <v>35</v>
      </c>
      <c r="C41" s="50"/>
      <c r="D41" s="47" t="s">
        <v>55</v>
      </c>
      <c r="E41" s="42">
        <v>74156</v>
      </c>
      <c r="F41" s="29">
        <f t="shared" si="8"/>
        <v>105.09794328479859</v>
      </c>
      <c r="G41" s="46">
        <v>1.506</v>
      </c>
      <c r="H41" s="44">
        <f t="shared" si="1"/>
        <v>158.27750258690668</v>
      </c>
      <c r="I41" s="29">
        <f t="shared" si="0"/>
        <v>11737226.481834652</v>
      </c>
      <c r="J41" s="30">
        <f t="shared" si="2"/>
        <v>1.0216845249779059</v>
      </c>
      <c r="K41" s="31">
        <f t="shared" si="3"/>
        <v>161.70967504519302</v>
      </c>
      <c r="L41" s="29">
        <f t="shared" si="4"/>
        <v>11991742.662651334</v>
      </c>
      <c r="M41" s="29">
        <f t="shared" si="5"/>
        <v>35975227.987954006</v>
      </c>
      <c r="N41" s="29">
        <f t="shared" si="6"/>
        <v>35975227.987954006</v>
      </c>
      <c r="O41" s="29">
        <f t="shared" si="6"/>
        <v>35975227.987954006</v>
      </c>
      <c r="P41" s="29">
        <f t="shared" si="6"/>
        <v>35975227.987954006</v>
      </c>
      <c r="Q41" s="29">
        <f t="shared" si="7"/>
        <v>143900911.95181602</v>
      </c>
    </row>
    <row r="42" spans="1:17" ht="15.75" customHeight="1">
      <c r="A42" s="38"/>
      <c r="B42" s="10"/>
      <c r="C42" s="39"/>
      <c r="D42" s="40" t="s">
        <v>1</v>
      </c>
      <c r="E42" s="14">
        <f>SUM(E7:E41)</f>
        <v>990974</v>
      </c>
      <c r="F42" s="29"/>
      <c r="G42" s="41"/>
      <c r="H42" s="29"/>
      <c r="I42" s="32">
        <f>SUM(I7:I41)</f>
        <v>101938834.0554167</v>
      </c>
      <c r="J42" s="32"/>
      <c r="K42" s="33"/>
      <c r="L42" s="32">
        <f t="shared" ref="L42" si="9">SUM(L7:L41)</f>
        <v>104149329.24870998</v>
      </c>
      <c r="M42" s="32">
        <f>SUM(M7:M41)</f>
        <v>312447987.74612999</v>
      </c>
      <c r="N42" s="32">
        <f t="shared" ref="N42:P42" si="10">SUM(N7:N41)</f>
        <v>312447987.74612999</v>
      </c>
      <c r="O42" s="32">
        <f t="shared" si="10"/>
        <v>312447987.74612999</v>
      </c>
      <c r="P42" s="32">
        <f t="shared" si="10"/>
        <v>312447987.74612999</v>
      </c>
      <c r="Q42" s="32">
        <f>SUM(Q7:Q41)</f>
        <v>1249791950.98452</v>
      </c>
    </row>
    <row r="43" spans="1:17" ht="0.75" customHeight="1">
      <c r="D43" s="3" t="s">
        <v>20</v>
      </c>
      <c r="E43" s="15">
        <f>E51</f>
        <v>104149329.24870999</v>
      </c>
      <c r="I43" s="16"/>
    </row>
    <row r="44" spans="1:17" hidden="1">
      <c r="D44" s="3" t="s">
        <v>11</v>
      </c>
      <c r="E44" s="16">
        <f>E43/I42</f>
        <v>1.0216845249779059</v>
      </c>
    </row>
    <row r="45" spans="1:17" hidden="1">
      <c r="N45" s="20"/>
      <c r="O45" s="20"/>
      <c r="P45" s="20"/>
    </row>
    <row r="46" spans="1:17" hidden="1">
      <c r="A46" s="4"/>
      <c r="B46" s="4"/>
      <c r="D46" s="1" t="s">
        <v>22</v>
      </c>
      <c r="E46" s="17">
        <f>E55</f>
        <v>105.09794328479859</v>
      </c>
      <c r="N46" s="20"/>
      <c r="O46" s="20"/>
      <c r="P46" s="20"/>
    </row>
    <row r="47" spans="1:17" s="4" customFormat="1" ht="30" hidden="1">
      <c r="C47" s="3"/>
      <c r="D47" s="3" t="s">
        <v>25</v>
      </c>
      <c r="E47" s="48">
        <v>1225976871.3745201</v>
      </c>
      <c r="F47" s="49"/>
      <c r="G47" s="16"/>
      <c r="H47" s="20"/>
      <c r="I47" s="21"/>
      <c r="J47" s="21"/>
      <c r="K47" s="22"/>
      <c r="L47" s="21"/>
      <c r="M47" s="21"/>
      <c r="N47" s="20"/>
      <c r="O47" s="20"/>
      <c r="P47" s="20"/>
      <c r="Q47" s="20"/>
    </row>
    <row r="48" spans="1:17" s="4" customFormat="1" hidden="1">
      <c r="C48" s="3"/>
      <c r="D48" s="3" t="s">
        <v>26</v>
      </c>
      <c r="E48" s="48">
        <v>23815079.609999999</v>
      </c>
      <c r="F48" s="20"/>
      <c r="G48" s="16"/>
      <c r="H48" s="20"/>
      <c r="I48" s="21"/>
      <c r="J48" s="21"/>
      <c r="K48" s="22"/>
      <c r="L48" s="21"/>
      <c r="M48" s="21"/>
      <c r="N48" s="20"/>
      <c r="O48" s="20"/>
      <c r="P48" s="20"/>
      <c r="Q48" s="20"/>
    </row>
    <row r="49" spans="1:17" s="4" customFormat="1" hidden="1">
      <c r="C49" s="3"/>
      <c r="D49" s="3" t="s">
        <v>27</v>
      </c>
      <c r="E49" s="48">
        <f>E47+E48</f>
        <v>1249791950.98452</v>
      </c>
      <c r="F49" s="20"/>
      <c r="G49" s="16"/>
      <c r="H49" s="20"/>
      <c r="I49" s="21"/>
      <c r="J49" s="21"/>
      <c r="K49" s="22"/>
      <c r="L49" s="21"/>
      <c r="M49" s="21"/>
      <c r="N49" s="20"/>
      <c r="O49" s="20"/>
      <c r="P49" s="20"/>
      <c r="Q49" s="20"/>
    </row>
    <row r="50" spans="1:17" s="4" customFormat="1" hidden="1">
      <c r="A50" s="1"/>
      <c r="B50" s="1"/>
      <c r="C50" s="3"/>
      <c r="D50" s="3"/>
      <c r="E50" s="12"/>
      <c r="F50" s="20"/>
      <c r="G50" s="16"/>
      <c r="H50" s="20"/>
      <c r="I50" s="21"/>
      <c r="J50" s="21"/>
      <c r="K50" s="22"/>
      <c r="L50" s="21"/>
      <c r="M50" s="21"/>
      <c r="N50" s="20"/>
      <c r="O50" s="20"/>
      <c r="P50" s="20"/>
      <c r="Q50" s="20"/>
    </row>
    <row r="51" spans="1:17" hidden="1">
      <c r="C51" s="9"/>
      <c r="D51" s="11" t="s">
        <v>24</v>
      </c>
      <c r="E51" s="18">
        <f>E49/12</f>
        <v>104149329.24870999</v>
      </c>
    </row>
    <row r="52" spans="1:17" hidden="1">
      <c r="C52" s="9"/>
      <c r="D52" s="1" t="s">
        <v>21</v>
      </c>
      <c r="E52" s="12">
        <f>E42</f>
        <v>990974</v>
      </c>
    </row>
    <row r="53" spans="1:17" ht="15" hidden="1" customHeight="1">
      <c r="C53" s="9"/>
      <c r="D53" s="1"/>
      <c r="E53" s="19"/>
    </row>
    <row r="54" spans="1:17" ht="15" hidden="1" customHeight="1">
      <c r="C54" s="9"/>
      <c r="D54" s="1"/>
      <c r="E54" s="19"/>
    </row>
    <row r="55" spans="1:17" hidden="1">
      <c r="C55" s="9"/>
      <c r="D55" s="1" t="s">
        <v>22</v>
      </c>
      <c r="E55" s="17">
        <f>E51/E52</f>
        <v>105.09794328479859</v>
      </c>
    </row>
    <row r="56" spans="1:17" hidden="1"/>
  </sheetData>
  <mergeCells count="6">
    <mergeCell ref="C40:C41"/>
    <mergeCell ref="D4:I5"/>
    <mergeCell ref="C7:C14"/>
    <mergeCell ref="C15:C23"/>
    <mergeCell ref="C24:C33"/>
    <mergeCell ref="C34:C39"/>
  </mergeCells>
  <pageMargins left="0.15748031496062992" right="0.15748031496062992" top="0.74803149606299213" bottom="0.15748031496062992" header="0.15748031496062992" footer="0.15748031496062992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подуш норм январь 2018 год  (2</vt:lpstr>
      <vt:lpstr>'подуш норм январь 2018 год  (2'!Заголовки_для_печати</vt:lpstr>
      <vt:lpstr>'подуш норм январь 2018 год  (2'!Область_печати</vt:lpstr>
    </vt:vector>
  </TitlesOfParts>
  <Company>KOFOMS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</dc:creator>
  <cp:lastModifiedBy>чайка</cp:lastModifiedBy>
  <cp:lastPrinted>2019-01-17T08:48:17Z</cp:lastPrinted>
  <dcterms:created xsi:type="dcterms:W3CDTF">2015-01-13T12:06:21Z</dcterms:created>
  <dcterms:modified xsi:type="dcterms:W3CDTF">2019-01-17T08:49:07Z</dcterms:modified>
</cp:coreProperties>
</file>